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600" windowHeight="9240" activeTab="0"/>
  </bookViews>
  <sheets>
    <sheet name="KALKULACE NÁKLADŮ" sheetId="1" r:id="rId1"/>
    <sheet name="UBYTOVÁNÍ" sheetId="2" r:id="rId2"/>
  </sheets>
  <definedNames/>
  <calcPr fullCalcOnLoad="1"/>
</workbook>
</file>

<file path=xl/sharedStrings.xml><?xml version="1.0" encoding="utf-8"?>
<sst xmlns="http://schemas.openxmlformats.org/spreadsheetml/2006/main" count="148" uniqueCount="119">
  <si>
    <t>Kalkulace náhrad a poplatků</t>
  </si>
  <si>
    <t>tým</t>
  </si>
  <si>
    <t>příspěvek na dopravu</t>
  </si>
  <si>
    <t>příspěvek na ubytování</t>
  </si>
  <si>
    <t>doplatek týmu na ubytování</t>
  </si>
  <si>
    <t>startovné</t>
  </si>
  <si>
    <t>Terberová Natálie</t>
  </si>
  <si>
    <t>Terberová Táňa</t>
  </si>
  <si>
    <t>Kopecká Luisa</t>
  </si>
  <si>
    <t>Hrubá Tereza</t>
  </si>
  <si>
    <t>Pflugová Karolína</t>
  </si>
  <si>
    <t>Veterináři</t>
  </si>
  <si>
    <t>Šéf ekipy</t>
  </si>
  <si>
    <t>Média</t>
  </si>
  <si>
    <t>Tax box</t>
  </si>
  <si>
    <t>% sazba plnění viz. vysvětlení níže</t>
  </si>
  <si>
    <t>příspěvek na dopravu celkem pro tým</t>
  </si>
  <si>
    <t>max. příspěvek na dopravu pro tým</t>
  </si>
  <si>
    <t>max. příspěvek na ubytování pro tým</t>
  </si>
  <si>
    <t>příspěvek na ubytování celkem pro tým</t>
  </si>
  <si>
    <t>celkem placeno ČJF pro tým</t>
  </si>
  <si>
    <t>osoby nad rámec v termínu 9.7. až 13.7.2014</t>
  </si>
  <si>
    <t>doplatek za 8.7.2014</t>
  </si>
  <si>
    <t>doplatek týmu za ubytování celkem</t>
  </si>
  <si>
    <t>Ubytování VERONA</t>
  </si>
  <si>
    <t>Tým</t>
  </si>
  <si>
    <t>Nahlášený počet osob</t>
  </si>
  <si>
    <t>Ubytování</t>
  </si>
  <si>
    <t>Cena na osobu a den</t>
  </si>
  <si>
    <t>Počet lůžek max</t>
  </si>
  <si>
    <t>Počet ložnic</t>
  </si>
  <si>
    <t>Počet koupelen</t>
  </si>
  <si>
    <t>Vybavení</t>
  </si>
  <si>
    <t>Rozloha m2</t>
  </si>
  <si>
    <t>Připojení Wifi</t>
  </si>
  <si>
    <t>Parkování</t>
  </si>
  <si>
    <t>Domácí zvíře</t>
  </si>
  <si>
    <t>Internetový odkaz</t>
  </si>
  <si>
    <t>Poznámka</t>
  </si>
  <si>
    <t>Adresa</t>
  </si>
  <si>
    <t>Vzdálenost</t>
  </si>
  <si>
    <t>zaplacené rezervace</t>
  </si>
  <si>
    <t>Natálie Terberová</t>
  </si>
  <si>
    <t>Arena B&amp;B appartamento</t>
  </si>
  <si>
    <t>ano</t>
  </si>
  <si>
    <t>není známo</t>
  </si>
  <si>
    <t>http://www.homelidays.it/casa-vacanze/p6581958</t>
  </si>
  <si>
    <t>v recenzi zmiňují horší parkování a místo zahrady dvůr</t>
  </si>
  <si>
    <t>Via Chioda, 37, 37136 Verona</t>
  </si>
  <si>
    <t>17 Km</t>
  </si>
  <si>
    <t>Táňa Terberová</t>
  </si>
  <si>
    <t>Luisa Kopecká</t>
  </si>
  <si>
    <t>Hapy Verona apartment</t>
  </si>
  <si>
    <t>myčka, ručníky, pračka</t>
  </si>
  <si>
    <t>ne</t>
  </si>
  <si>
    <t>http://www.homelidays.it/casa-vacanze/p6672424</t>
  </si>
  <si>
    <t>bezbariérový přístup a obchody v okolí</t>
  </si>
  <si>
    <t xml:space="preserve">Via Carlo Belviglieri, 48, Verona  </t>
  </si>
  <si>
    <t>10 Km</t>
  </si>
  <si>
    <t>Tereza Hrubá</t>
  </si>
  <si>
    <t>ACCOGLIENTE APPARTAMENTO</t>
  </si>
  <si>
    <t>http://www.homelidays.it/casa-vacanze/p1438522</t>
  </si>
  <si>
    <t>dva apartmány, zahrada, kauce</t>
  </si>
  <si>
    <t>Via Legnago, 21, Verona</t>
  </si>
  <si>
    <t>16 Km</t>
  </si>
  <si>
    <t>Karolína Pflugová</t>
  </si>
  <si>
    <t>Arcole: Splendido e accogliente B&amp;b con travi a vista</t>
  </si>
  <si>
    <t>pračka, ručníky, zahrada</t>
  </si>
  <si>
    <t>http://www.homelidays.it/casa-vacanze/p6670431</t>
  </si>
  <si>
    <t xml:space="preserve">bezbariérový přístup, 3x ložnice pro 3 osoby </t>
  </si>
  <si>
    <t>Via Motte Crosaron 41 - 37040 Gazzolo d'Arcole</t>
  </si>
  <si>
    <t>22 Km</t>
  </si>
  <si>
    <t>Jiří Jirsa</t>
  </si>
  <si>
    <t>B&amp;B Ca'Eleonor</t>
  </si>
  <si>
    <t>http://www.caeleonor.it/</t>
  </si>
  <si>
    <t xml:space="preserve">Via Olmo, 8a – Località Montorio – Verona - 37033 </t>
  </si>
  <si>
    <t>Via Giarette, 8 San Martino Buon Albergo, Verona</t>
  </si>
  <si>
    <t>náklady ČJF</t>
  </si>
  <si>
    <t>Kontakt</t>
  </si>
  <si>
    <t>Jméno</t>
  </si>
  <si>
    <t>Telephono</t>
  </si>
  <si>
    <t>Platba navíc za první noc</t>
  </si>
  <si>
    <t>zahrada, ručníky, snídaně</t>
  </si>
  <si>
    <t>arenabb@arenabb.org</t>
  </si>
  <si>
    <t>Bernardo Martucci</t>
  </si>
  <si>
    <t>0039 3925005942</t>
  </si>
  <si>
    <t>147,3 EUR</t>
  </si>
  <si>
    <t>rosellafaccioli@gmail.com</t>
  </si>
  <si>
    <t>Rosella Faccioli</t>
  </si>
  <si>
    <t>0039 045534568</t>
  </si>
  <si>
    <t>80 EUR</t>
  </si>
  <si>
    <t>90 EUR</t>
  </si>
  <si>
    <t>ericasaviotti@yahoo.it</t>
  </si>
  <si>
    <t>Erica Saviotti</t>
  </si>
  <si>
    <t>0039 3477987568</t>
  </si>
  <si>
    <t>100 EUR</t>
  </si>
  <si>
    <t>katycastor@icloud.com</t>
  </si>
  <si>
    <t>Katia Castorino</t>
  </si>
  <si>
    <t>0039 3883589678</t>
  </si>
  <si>
    <t>336 EUR</t>
  </si>
  <si>
    <t>Caeleonor@tiscali.it</t>
  </si>
  <si>
    <t>0039 3487496610</t>
  </si>
  <si>
    <t>Vysvětl.: placeno má jezdec a dva crew, dva veterináři, dva média a šéf ekipy, celkem 20 osob na 4 dny od 9.6.2014 do 13.6.2014</t>
  </si>
  <si>
    <t>kurz Eura</t>
  </si>
  <si>
    <t>stav k 28.6.2014</t>
  </si>
  <si>
    <t>Součty</t>
  </si>
  <si>
    <t>kontrolní součty</t>
  </si>
  <si>
    <t>Zaplacené zálohy</t>
  </si>
  <si>
    <t>Náklady uhrazené před samotným odjezdem na šampionát (startovné, ubytování) bude uhrazeno v uvedené výši.</t>
  </si>
  <si>
    <t>Náklady, které se budou hradit po návratu ze šampionátu (doprava) budou vyplaceny v uvedené výši za předpokladu plnění reprezentačních podmínek (spolupráce, týmový duch ad.).</t>
  </si>
  <si>
    <t>Procentuelní sazba plnění závisí na míře splnění reprezentačních podmínek (-25% - nesplněna kvalifikační rychlost 15 km/hod, -10% neúplné absolvování testace).</t>
  </si>
  <si>
    <t>Finanční odměny (nejsou součástí kalkulace nákladů výše) budou vypláceny za odvedený výkon jak jednotlivce tak týmu a zároveň za předpokladu plnění reprezentačních podmínek (spolupráce, týmový duch ad.).</t>
  </si>
  <si>
    <t>60 EUR</t>
  </si>
  <si>
    <t>45 EUR</t>
  </si>
  <si>
    <t>Monica Ginelli</t>
  </si>
  <si>
    <t>příspěvek na oblečení</t>
  </si>
  <si>
    <t>rajtky bílé</t>
  </si>
  <si>
    <t>tričko</t>
  </si>
  <si>
    <t>chaps trikolora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</si>
</sst>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5" fontId="2" fillId="35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65" fontId="2" fillId="3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164" fontId="0" fillId="34" borderId="10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12" xfId="0" applyNumberFormat="1" applyFont="1" applyBorder="1" applyAlignment="1">
      <alignment horizontal="center" wrapText="1"/>
    </xf>
    <xf numFmtId="164" fontId="5" fillId="34" borderId="1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164" fontId="0" fillId="0" borderId="22" xfId="0" applyNumberFormat="1" applyBorder="1" applyAlignment="1">
      <alignment horizontal="center"/>
    </xf>
    <xf numFmtId="164" fontId="0" fillId="34" borderId="22" xfId="0" applyNumberForma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34" borderId="24" xfId="0" applyNumberFormat="1" applyFont="1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164" fontId="0" fillId="33" borderId="27" xfId="0" applyNumberFormat="1" applyFill="1" applyBorder="1" applyAlignment="1">
      <alignment horizontal="center"/>
    </xf>
    <xf numFmtId="0" fontId="5" fillId="0" borderId="28" xfId="0" applyFont="1" applyBorder="1" applyAlignment="1">
      <alignment/>
    </xf>
    <xf numFmtId="164" fontId="0" fillId="33" borderId="13" xfId="0" applyNumberFormat="1" applyFill="1" applyBorder="1" applyAlignment="1">
      <alignment horizontal="center"/>
    </xf>
    <xf numFmtId="0" fontId="5" fillId="0" borderId="29" xfId="0" applyFont="1" applyBorder="1" applyAlignment="1">
      <alignment/>
    </xf>
    <xf numFmtId="164" fontId="0" fillId="33" borderId="30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textRotation="90" wrapText="1"/>
    </xf>
    <xf numFmtId="165" fontId="3" fillId="0" borderId="14" xfId="0" applyNumberFormat="1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/>
    </xf>
    <xf numFmtId="0" fontId="3" fillId="0" borderId="31" xfId="0" applyFont="1" applyFill="1" applyBorder="1" applyAlignment="1">
      <alignment horizontal="center" textRotation="90" wrapText="1"/>
    </xf>
    <xf numFmtId="0" fontId="5" fillId="0" borderId="12" xfId="0" applyFont="1" applyBorder="1" applyAlignment="1">
      <alignment/>
    </xf>
    <xf numFmtId="0" fontId="3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 wrapText="1"/>
    </xf>
    <xf numFmtId="165" fontId="2" fillId="39" borderId="10" xfId="0" applyNumberFormat="1" applyFont="1" applyFill="1" applyBorder="1" applyAlignment="1">
      <alignment horizontal="center" wrapText="1"/>
    </xf>
    <xf numFmtId="0" fontId="6" fillId="0" borderId="10" xfId="36" applyFont="1" applyBorder="1" applyAlignment="1" applyProtection="1">
      <alignment horizontal="center" wrapText="1"/>
      <protection/>
    </xf>
    <xf numFmtId="0" fontId="5" fillId="0" borderId="12" xfId="0" applyFont="1" applyBorder="1" applyAlignment="1">
      <alignment horizontal="center" wrapText="1"/>
    </xf>
    <xf numFmtId="0" fontId="3" fillId="0" borderId="32" xfId="0" applyFont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2" fillId="0" borderId="21" xfId="0" applyFont="1" applyFill="1" applyBorder="1" applyAlignment="1">
      <alignment horizontal="center"/>
    </xf>
    <xf numFmtId="164" fontId="5" fillId="40" borderId="12" xfId="0" applyNumberFormat="1" applyFont="1" applyFill="1" applyBorder="1" applyAlignment="1">
      <alignment horizontal="center" wrapText="1"/>
    </xf>
    <xf numFmtId="164" fontId="0" fillId="40" borderId="18" xfId="0" applyNumberFormat="1" applyFill="1" applyBorder="1" applyAlignment="1">
      <alignment horizontal="center"/>
    </xf>
    <xf numFmtId="164" fontId="0" fillId="40" borderId="22" xfId="0" applyNumberFormat="1" applyFill="1" applyBorder="1" applyAlignment="1">
      <alignment horizontal="center"/>
    </xf>
    <xf numFmtId="164" fontId="0" fillId="40" borderId="10" xfId="0" applyNumberFormat="1" applyFill="1" applyBorder="1" applyAlignment="1">
      <alignment horizontal="center"/>
    </xf>
    <xf numFmtId="164" fontId="5" fillId="40" borderId="2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164" fontId="5" fillId="34" borderId="16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40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wrapText="1"/>
    </xf>
    <xf numFmtId="165" fontId="2" fillId="38" borderId="10" xfId="0" applyNumberFormat="1" applyFont="1" applyFill="1" applyBorder="1" applyAlignment="1">
      <alignment horizontal="center" wrapText="1"/>
    </xf>
    <xf numFmtId="0" fontId="6" fillId="37" borderId="10" xfId="36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6" fillId="0" borderId="10" xfId="36" applyFont="1" applyBorder="1" applyAlignment="1" applyProtection="1">
      <alignment horizontal="center" wrapText="1"/>
      <protection/>
    </xf>
    <xf numFmtId="0" fontId="2" fillId="0" borderId="3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center" textRotation="90"/>
    </xf>
    <xf numFmtId="165" fontId="2" fillId="37" borderId="22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3" fontId="2" fillId="37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25" fillId="36" borderId="10" xfId="36" applyFill="1" applyBorder="1" applyAlignment="1" applyProtection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enabb@arenabb.org" TargetMode="External" /><Relationship Id="rId2" Type="http://schemas.openxmlformats.org/officeDocument/2006/relationships/hyperlink" Target="mailto:rosellafaccioli@gmail.com" TargetMode="External" /><Relationship Id="rId3" Type="http://schemas.openxmlformats.org/officeDocument/2006/relationships/hyperlink" Target="http://www.homelidays.it/casa-vacanze/p6672424" TargetMode="External" /><Relationship Id="rId4" Type="http://schemas.openxmlformats.org/officeDocument/2006/relationships/hyperlink" Target="http://www.homelidays.it/casa-vacanze/p6581958" TargetMode="External" /><Relationship Id="rId5" Type="http://schemas.openxmlformats.org/officeDocument/2006/relationships/hyperlink" Target="mailto:Caeleonor@tiscali.it" TargetMode="External" /><Relationship Id="rId6" Type="http://schemas.openxmlformats.org/officeDocument/2006/relationships/hyperlink" Target="http://www.caeleonor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4:Q24"/>
  <sheetViews>
    <sheetView tabSelected="1" zoomScalePageLayoutView="0" workbookViewId="0" topLeftCell="C3">
      <selection activeCell="C20" sqref="C20"/>
    </sheetView>
  </sheetViews>
  <sheetFormatPr defaultColWidth="9.140625" defaultRowHeight="15"/>
  <cols>
    <col min="1" max="1" width="0" style="0" hidden="1" customWidth="1"/>
    <col min="3" max="3" width="17.140625" style="50" customWidth="1"/>
    <col min="4" max="4" width="11.421875" style="1" bestFit="1" customWidth="1"/>
    <col min="5" max="5" width="10.140625" style="2" bestFit="1" customWidth="1"/>
    <col min="6" max="6" width="12.28125" style="2" bestFit="1" customWidth="1"/>
    <col min="7" max="7" width="14.57421875" style="2" bestFit="1" customWidth="1"/>
    <col min="8" max="8" width="10.140625" style="2" bestFit="1" customWidth="1"/>
    <col min="9" max="9" width="12.28125" style="2" bestFit="1" customWidth="1"/>
    <col min="10" max="10" width="10.28125" style="1" customWidth="1"/>
    <col min="11" max="11" width="11.57421875" style="1" customWidth="1"/>
    <col min="12" max="12" width="10.7109375" style="2" customWidth="1"/>
    <col min="13" max="14" width="15.00390625" style="0" customWidth="1"/>
    <col min="15" max="15" width="13.28125" style="0" customWidth="1"/>
    <col min="16" max="16" width="12.140625" style="0" customWidth="1"/>
    <col min="17" max="17" width="11.421875" style="0" customWidth="1"/>
  </cols>
  <sheetData>
    <row r="1" ht="14.25" hidden="1"/>
    <row r="2" ht="14.25" hidden="1"/>
    <row r="4" ht="14.25">
      <c r="C4" s="50" t="s">
        <v>0</v>
      </c>
    </row>
    <row r="5" ht="15" thickBot="1"/>
    <row r="6" spans="3:17" s="50" customFormat="1" ht="21.75" customHeight="1">
      <c r="C6" s="55" t="s">
        <v>1</v>
      </c>
      <c r="D6" s="108" t="s">
        <v>2</v>
      </c>
      <c r="E6" s="108"/>
      <c r="F6" s="108"/>
      <c r="G6" s="108" t="s">
        <v>3</v>
      </c>
      <c r="H6" s="108"/>
      <c r="I6" s="108"/>
      <c r="J6" s="111" t="s">
        <v>115</v>
      </c>
      <c r="K6" s="112"/>
      <c r="L6" s="112"/>
      <c r="M6" s="109" t="s">
        <v>5</v>
      </c>
      <c r="N6" s="109" t="s">
        <v>20</v>
      </c>
      <c r="O6" s="105" t="s">
        <v>4</v>
      </c>
      <c r="P6" s="106"/>
      <c r="Q6" s="107"/>
    </row>
    <row r="7" spans="3:17" s="50" customFormat="1" ht="61.5" customHeight="1" thickBot="1">
      <c r="C7" s="56"/>
      <c r="D7" s="57" t="s">
        <v>17</v>
      </c>
      <c r="E7" s="57" t="s">
        <v>15</v>
      </c>
      <c r="F7" s="58" t="s">
        <v>16</v>
      </c>
      <c r="G7" s="57" t="s">
        <v>18</v>
      </c>
      <c r="H7" s="57" t="s">
        <v>15</v>
      </c>
      <c r="I7" s="58" t="s">
        <v>19</v>
      </c>
      <c r="J7" s="99" t="s">
        <v>116</v>
      </c>
      <c r="K7" s="99" t="s">
        <v>117</v>
      </c>
      <c r="L7" s="99" t="s">
        <v>118</v>
      </c>
      <c r="M7" s="110"/>
      <c r="N7" s="110"/>
      <c r="O7" s="59" t="s">
        <v>21</v>
      </c>
      <c r="P7" s="59" t="s">
        <v>22</v>
      </c>
      <c r="Q7" s="60" t="s">
        <v>23</v>
      </c>
    </row>
    <row r="8" spans="3:17" ht="14.25">
      <c r="C8" s="68" t="s">
        <v>6</v>
      </c>
      <c r="D8" s="52">
        <v>10000</v>
      </c>
      <c r="E8" s="53">
        <v>90</v>
      </c>
      <c r="F8" s="54">
        <f>D8*E8/100</f>
        <v>9000</v>
      </c>
      <c r="G8" s="52">
        <f>3*4*UBYTOVÁNÍ!G16*UBYTOVÁNÍ!E17</f>
        <v>6683.170731707318</v>
      </c>
      <c r="H8" s="53">
        <v>90</v>
      </c>
      <c r="I8" s="54">
        <f>G8*H8/100</f>
        <v>6014.853658536586</v>
      </c>
      <c r="J8" s="100">
        <v>500</v>
      </c>
      <c r="K8" s="101">
        <v>0</v>
      </c>
      <c r="L8" s="100">
        <v>850</v>
      </c>
      <c r="M8" s="54">
        <f>500*UBYTOVÁNÍ!E17</f>
        <v>13750</v>
      </c>
      <c r="N8" s="54">
        <f>F8+I8+J8+K8+L8+M8</f>
        <v>30114.853658536587</v>
      </c>
      <c r="O8" s="52">
        <f>(5*4*UBYTOVÁNÍ!G16*UBYTOVÁNÍ!E17)-I8</f>
        <v>5123.764227642277</v>
      </c>
      <c r="P8" s="52">
        <v>0</v>
      </c>
      <c r="Q8" s="69">
        <f>O8+P8</f>
        <v>5123.764227642277</v>
      </c>
    </row>
    <row r="9" spans="3:17" ht="14.25">
      <c r="C9" s="70" t="s">
        <v>7</v>
      </c>
      <c r="D9" s="49">
        <v>10000</v>
      </c>
      <c r="E9" s="37">
        <v>90</v>
      </c>
      <c r="F9" s="51">
        <f aca="true" t="shared" si="0" ref="F9:F15">D9*E9/100</f>
        <v>9000</v>
      </c>
      <c r="G9" s="49">
        <f>3*4*UBYTOVÁNÍ!G16*UBYTOVÁNÍ!E17</f>
        <v>6683.170731707318</v>
      </c>
      <c r="H9" s="37">
        <v>90</v>
      </c>
      <c r="I9" s="51">
        <f aca="true" t="shared" si="1" ref="I9:I15">G9*H9/100</f>
        <v>6014.853658536586</v>
      </c>
      <c r="J9" s="102">
        <v>500</v>
      </c>
      <c r="K9" s="101">
        <v>0</v>
      </c>
      <c r="L9" s="102">
        <v>850</v>
      </c>
      <c r="M9" s="51">
        <f>500*UBYTOVÁNÍ!E17</f>
        <v>13750</v>
      </c>
      <c r="N9" s="54">
        <f aca="true" t="shared" si="2" ref="N9:N16">F9+I9+J9+K9+L9+M9</f>
        <v>30114.853658536587</v>
      </c>
      <c r="O9" s="49">
        <f>(5*4*UBYTOVÁNÍ!G16*UBYTOVÁNÍ!E17)-I9</f>
        <v>5123.764227642277</v>
      </c>
      <c r="P9" s="49">
        <v>0</v>
      </c>
      <c r="Q9" s="71">
        <f>O9+P9</f>
        <v>5123.764227642277</v>
      </c>
    </row>
    <row r="10" spans="3:17" ht="14.25">
      <c r="C10" s="70" t="s">
        <v>8</v>
      </c>
      <c r="D10" s="49">
        <v>10000</v>
      </c>
      <c r="E10" s="37">
        <v>75</v>
      </c>
      <c r="F10" s="51">
        <f t="shared" si="0"/>
        <v>7500</v>
      </c>
      <c r="G10" s="49">
        <f>3*4*UBYTOVÁNÍ!G16*UBYTOVÁNÍ!E17</f>
        <v>6683.170731707318</v>
      </c>
      <c r="H10" s="37">
        <v>75</v>
      </c>
      <c r="I10" s="51">
        <f t="shared" si="1"/>
        <v>5012.378048780488</v>
      </c>
      <c r="J10" s="102">
        <v>500</v>
      </c>
      <c r="K10" s="101">
        <f>3*202.5</f>
        <v>607.5</v>
      </c>
      <c r="L10" s="102">
        <v>850</v>
      </c>
      <c r="M10" s="51">
        <f>500*UBYTOVÁNÍ!E17</f>
        <v>13750</v>
      </c>
      <c r="N10" s="54">
        <f t="shared" si="2"/>
        <v>28219.878048780487</v>
      </c>
      <c r="O10" s="49">
        <f>(5*4*UBYTOVÁNÍ!G16*UBYTOVÁNÍ!E17)-I10</f>
        <v>6126.239837398375</v>
      </c>
      <c r="P10" s="49">
        <f>90*UBYTOVÁNÍ!E17</f>
        <v>2475</v>
      </c>
      <c r="Q10" s="71">
        <f>O10+P10</f>
        <v>8601.239837398374</v>
      </c>
    </row>
    <row r="11" spans="3:17" ht="14.25">
      <c r="C11" s="70" t="s">
        <v>9</v>
      </c>
      <c r="D11" s="49">
        <v>10000</v>
      </c>
      <c r="E11" s="37">
        <v>75</v>
      </c>
      <c r="F11" s="51">
        <f t="shared" si="0"/>
        <v>7500</v>
      </c>
      <c r="G11" s="49">
        <f>3*4*UBYTOVÁNÍ!G16*UBYTOVÁNÍ!E17</f>
        <v>6683.170731707318</v>
      </c>
      <c r="H11" s="37">
        <v>75</v>
      </c>
      <c r="I11" s="51">
        <f t="shared" si="1"/>
        <v>5012.378048780488</v>
      </c>
      <c r="J11" s="102">
        <v>500</v>
      </c>
      <c r="K11" s="101">
        <v>0</v>
      </c>
      <c r="L11" s="102">
        <v>850</v>
      </c>
      <c r="M11" s="51">
        <f>500*UBYTOVÁNÍ!E17</f>
        <v>13750</v>
      </c>
      <c r="N11" s="54">
        <f t="shared" si="2"/>
        <v>27612.378048780487</v>
      </c>
      <c r="O11" s="49">
        <f>(5*4*UBYTOVÁNÍ!G16*UBYTOVÁNÍ!E17)-I11</f>
        <v>6126.239837398375</v>
      </c>
      <c r="P11" s="49">
        <v>0</v>
      </c>
      <c r="Q11" s="71">
        <f aca="true" t="shared" si="3" ref="Q11:Q16">O11+P11</f>
        <v>6126.239837398375</v>
      </c>
    </row>
    <row r="12" spans="3:17" ht="14.25">
      <c r="C12" s="70" t="s">
        <v>10</v>
      </c>
      <c r="D12" s="49">
        <v>10000</v>
      </c>
      <c r="E12" s="37">
        <v>100</v>
      </c>
      <c r="F12" s="51">
        <f t="shared" si="0"/>
        <v>10000</v>
      </c>
      <c r="G12" s="49">
        <f>3*4*UBYTOVÁNÍ!G16*UBYTOVÁNÍ!E17</f>
        <v>6683.170731707318</v>
      </c>
      <c r="H12" s="37">
        <v>100</v>
      </c>
      <c r="I12" s="51">
        <f t="shared" si="1"/>
        <v>6683.170731707318</v>
      </c>
      <c r="J12" s="102">
        <v>500</v>
      </c>
      <c r="K12" s="101">
        <v>0</v>
      </c>
      <c r="L12" s="102">
        <v>850</v>
      </c>
      <c r="M12" s="51">
        <f>500*UBYTOVÁNÍ!E17</f>
        <v>13750</v>
      </c>
      <c r="N12" s="54">
        <f t="shared" si="2"/>
        <v>31783.170731707316</v>
      </c>
      <c r="O12" s="49">
        <f>(4*4*UBYTOVÁNÍ!G16*UBYTOVÁNÍ!E17)-I12</f>
        <v>2227.7235772357726</v>
      </c>
      <c r="P12" s="49">
        <f>(60+45)*UBYTOVÁNÍ!E17</f>
        <v>2887.5</v>
      </c>
      <c r="Q12" s="71">
        <f t="shared" si="3"/>
        <v>5115.223577235773</v>
      </c>
    </row>
    <row r="13" spans="3:17" ht="14.25">
      <c r="C13" s="70" t="s">
        <v>11</v>
      </c>
      <c r="D13" s="49">
        <f>5000+(51*UBYTOVÁNÍ!E17)</f>
        <v>6402.5</v>
      </c>
      <c r="E13" s="37">
        <v>100</v>
      </c>
      <c r="F13" s="51">
        <f t="shared" si="0"/>
        <v>6402.5</v>
      </c>
      <c r="G13" s="49">
        <f>2*5*UBYTOVÁNÍ!G16*UBYTOVÁNÍ!E17</f>
        <v>5569.3089430894315</v>
      </c>
      <c r="H13" s="37">
        <v>100</v>
      </c>
      <c r="I13" s="51">
        <f t="shared" si="1"/>
        <v>5569.3089430894315</v>
      </c>
      <c r="J13" s="102">
        <f>2*5*UBYTOVÁNÍ!J16*UBYTOVÁNÍ!H17</f>
        <v>0</v>
      </c>
      <c r="K13" s="101">
        <f>3*2*202.5</f>
        <v>1215</v>
      </c>
      <c r="L13" s="102">
        <f>J13*K13/100</f>
        <v>0</v>
      </c>
      <c r="M13" s="51">
        <v>0</v>
      </c>
      <c r="N13" s="54">
        <f>F13+I13+J13+K13+L13+M13</f>
        <v>13186.808943089432</v>
      </c>
      <c r="O13" s="49">
        <f>1*5*UBYTOVÁNÍ!G16*UBYTOVÁNÍ!E17</f>
        <v>2784.6544715447158</v>
      </c>
      <c r="P13" s="49">
        <v>0</v>
      </c>
      <c r="Q13" s="71">
        <f t="shared" si="3"/>
        <v>2784.6544715447158</v>
      </c>
    </row>
    <row r="14" spans="3:17" ht="14.25">
      <c r="C14" s="70" t="s">
        <v>12</v>
      </c>
      <c r="D14" s="49">
        <v>5000</v>
      </c>
      <c r="E14" s="37">
        <v>100</v>
      </c>
      <c r="F14" s="51">
        <f t="shared" si="0"/>
        <v>5000</v>
      </c>
      <c r="G14" s="49">
        <f>1*4*UBYTOVÁNÍ!G16*UBYTOVÁNÍ!E17</f>
        <v>2227.7235772357726</v>
      </c>
      <c r="H14" s="37">
        <v>100</v>
      </c>
      <c r="I14" s="51">
        <f t="shared" si="1"/>
        <v>2227.7235772357726</v>
      </c>
      <c r="J14" s="102">
        <f>1*4*UBYTOVÁNÍ!J16*UBYTOVÁNÍ!H17</f>
        <v>0</v>
      </c>
      <c r="K14" s="101">
        <f>3*202.5</f>
        <v>607.5</v>
      </c>
      <c r="L14" s="102">
        <f>J14*K14/100</f>
        <v>0</v>
      </c>
      <c r="M14" s="51">
        <v>0</v>
      </c>
      <c r="N14" s="54">
        <f t="shared" si="2"/>
        <v>7835.223577235773</v>
      </c>
      <c r="O14" s="49">
        <v>0</v>
      </c>
      <c r="P14" s="49">
        <v>0</v>
      </c>
      <c r="Q14" s="71">
        <f t="shared" si="3"/>
        <v>0</v>
      </c>
    </row>
    <row r="15" spans="3:17" ht="14.25">
      <c r="C15" s="70" t="s">
        <v>13</v>
      </c>
      <c r="D15" s="49">
        <v>10000</v>
      </c>
      <c r="E15" s="37">
        <v>100</v>
      </c>
      <c r="F15" s="51">
        <f t="shared" si="0"/>
        <v>10000</v>
      </c>
      <c r="G15" s="49">
        <f>2*4*UBYTOVÁNÍ!G16*UBYTOVÁNÍ!E17</f>
        <v>4455.447154471545</v>
      </c>
      <c r="H15" s="37">
        <v>100</v>
      </c>
      <c r="I15" s="51">
        <f t="shared" si="1"/>
        <v>4455.447154471545</v>
      </c>
      <c r="J15" s="102">
        <f>2*4*UBYTOVÁNÍ!J16*UBYTOVÁNÍ!H17</f>
        <v>0</v>
      </c>
      <c r="K15" s="101">
        <v>0</v>
      </c>
      <c r="L15" s="102">
        <f>J15*K15/100</f>
        <v>0</v>
      </c>
      <c r="M15" s="51">
        <v>0</v>
      </c>
      <c r="N15" s="54">
        <f t="shared" si="2"/>
        <v>14455.447154471545</v>
      </c>
      <c r="O15" s="49">
        <v>0</v>
      </c>
      <c r="P15" s="49">
        <v>0</v>
      </c>
      <c r="Q15" s="71">
        <f t="shared" si="3"/>
        <v>0</v>
      </c>
    </row>
    <row r="16" spans="3:17" ht="15" thickBot="1">
      <c r="C16" s="72" t="s">
        <v>14</v>
      </c>
      <c r="D16" s="61">
        <v>0</v>
      </c>
      <c r="E16" s="61">
        <v>0</v>
      </c>
      <c r="F16" s="62">
        <v>0</v>
      </c>
      <c r="G16" s="61">
        <v>0</v>
      </c>
      <c r="H16" s="61">
        <v>0</v>
      </c>
      <c r="I16" s="62">
        <v>0</v>
      </c>
      <c r="J16" s="101">
        <v>0</v>
      </c>
      <c r="K16" s="101">
        <v>0</v>
      </c>
      <c r="L16" s="101">
        <v>0</v>
      </c>
      <c r="M16" s="62">
        <f>90*UBYTOVÁNÍ!E17</f>
        <v>2475</v>
      </c>
      <c r="N16" s="54">
        <f t="shared" si="2"/>
        <v>2475</v>
      </c>
      <c r="O16" s="61">
        <v>0</v>
      </c>
      <c r="P16" s="61">
        <v>0</v>
      </c>
      <c r="Q16" s="73">
        <f t="shared" si="3"/>
        <v>0</v>
      </c>
    </row>
    <row r="17" spans="3:17" s="50" customFormat="1" ht="15" thickBot="1">
      <c r="C17" s="63" t="s">
        <v>105</v>
      </c>
      <c r="D17" s="64"/>
      <c r="E17" s="65"/>
      <c r="F17" s="66">
        <f>SUM(F8:F16)</f>
        <v>64402.5</v>
      </c>
      <c r="G17" s="65"/>
      <c r="H17" s="65"/>
      <c r="I17" s="66">
        <f aca="true" t="shared" si="4" ref="I17:Q17">SUM(I8:I16)</f>
        <v>40990.11382113822</v>
      </c>
      <c r="J17" s="103">
        <f>SUM(J8:J16)</f>
        <v>2500</v>
      </c>
      <c r="K17" s="103">
        <f>SUM(K8:K16)</f>
        <v>2430</v>
      </c>
      <c r="L17" s="103">
        <f>SUM(L8:L16)</f>
        <v>4250</v>
      </c>
      <c r="M17" s="66">
        <f t="shared" si="4"/>
        <v>71225</v>
      </c>
      <c r="N17" s="66">
        <f>SUM(N8:N16)</f>
        <v>185797.61382113822</v>
      </c>
      <c r="O17" s="64">
        <f t="shared" si="4"/>
        <v>27512.386178861794</v>
      </c>
      <c r="P17" s="64">
        <f>SUM(P8:P16)</f>
        <v>5362.5</v>
      </c>
      <c r="Q17" s="67">
        <f t="shared" si="4"/>
        <v>32874.886178861794</v>
      </c>
    </row>
    <row r="19" spans="3:14" ht="14.25">
      <c r="C19" s="50" t="s">
        <v>106</v>
      </c>
      <c r="I19" s="1">
        <f>I17+O17</f>
        <v>68502.50000000001</v>
      </c>
      <c r="N19" s="104">
        <f>F17+I17+J17+K17+L17+M17</f>
        <v>185797.61382113822</v>
      </c>
    </row>
    <row r="21" ht="14.25">
      <c r="C21" s="95" t="s">
        <v>110</v>
      </c>
    </row>
    <row r="22" ht="14.25">
      <c r="C22" s="96" t="s">
        <v>108</v>
      </c>
    </row>
    <row r="23" ht="14.25">
      <c r="C23" t="s">
        <v>109</v>
      </c>
    </row>
    <row r="24" ht="14.25">
      <c r="C24" t="s">
        <v>111</v>
      </c>
    </row>
  </sheetData>
  <sheetProtection/>
  <mergeCells count="6">
    <mergeCell ref="O6:Q6"/>
    <mergeCell ref="D6:F6"/>
    <mergeCell ref="G6:I6"/>
    <mergeCell ref="N6:N7"/>
    <mergeCell ref="M6:M7"/>
    <mergeCell ref="J6:L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4:X23"/>
  <sheetViews>
    <sheetView zoomScale="70" zoomScaleNormal="70" zoomScalePageLayoutView="0" workbookViewId="0" topLeftCell="A1">
      <selection activeCell="P15" sqref="P15"/>
    </sheetView>
  </sheetViews>
  <sheetFormatPr defaultColWidth="9.140625" defaultRowHeight="15"/>
  <cols>
    <col min="1" max="2" width="9.140625" style="0" customWidth="1"/>
    <col min="3" max="3" width="3.421875" style="0" customWidth="1"/>
    <col min="4" max="4" width="19.7109375" style="50" customWidth="1"/>
    <col min="5" max="5" width="10.140625" style="50" bestFit="1" customWidth="1"/>
    <col min="6" max="6" width="20.28125" style="0" customWidth="1"/>
    <col min="7" max="7" width="14.57421875" style="0" customWidth="1"/>
    <col min="8" max="8" width="11.421875" style="0" bestFit="1" customWidth="1"/>
    <col min="9" max="10" width="4.00390625" style="0" bestFit="1" customWidth="1"/>
    <col min="11" max="11" width="11.140625" style="0" customWidth="1"/>
    <col min="12" max="12" width="11.421875" style="0" customWidth="1"/>
    <col min="13" max="14" width="5.00390625" style="0" bestFit="1" customWidth="1"/>
    <col min="15" max="15" width="7.8515625" style="0" customWidth="1"/>
    <col min="16" max="16" width="20.7109375" style="0" customWidth="1"/>
    <col min="17" max="17" width="31.00390625" style="0" customWidth="1"/>
    <col min="18" max="18" width="19.421875" style="0" customWidth="1"/>
    <col min="19" max="19" width="12.140625" style="0" customWidth="1"/>
    <col min="20" max="20" width="10.57421875" style="0" customWidth="1"/>
    <col min="21" max="21" width="13.7109375" style="0" customWidth="1"/>
    <col min="22" max="22" width="21.8515625" style="0" customWidth="1"/>
    <col min="23" max="23" width="11.7109375" style="0" bestFit="1" customWidth="1"/>
    <col min="24" max="24" width="11.7109375" style="0" customWidth="1"/>
    <col min="25" max="25" width="8.7109375" style="0" bestFit="1" customWidth="1"/>
  </cols>
  <sheetData>
    <row r="4" spans="3:21" ht="27.75">
      <c r="C4" s="126" t="s">
        <v>24</v>
      </c>
      <c r="D4" s="126"/>
      <c r="E4" s="126"/>
      <c r="F4" s="126"/>
      <c r="G4" s="127"/>
      <c r="H4" s="127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2"/>
      <c r="T4" s="2"/>
      <c r="U4" s="2"/>
    </row>
    <row r="5" spans="3:21" ht="15" thickBot="1">
      <c r="C5" s="3"/>
      <c r="D5" s="12"/>
      <c r="E5" s="44"/>
      <c r="F5" s="4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</row>
    <row r="6" spans="3:24" s="50" customFormat="1" ht="173.25" customHeight="1">
      <c r="C6" s="85"/>
      <c r="D6" s="24" t="s">
        <v>25</v>
      </c>
      <c r="E6" s="74" t="s">
        <v>26</v>
      </c>
      <c r="F6" s="22" t="s">
        <v>27</v>
      </c>
      <c r="G6" s="75" t="s">
        <v>28</v>
      </c>
      <c r="H6" s="74" t="s">
        <v>29</v>
      </c>
      <c r="I6" s="74" t="s">
        <v>30</v>
      </c>
      <c r="J6" s="74" t="s">
        <v>31</v>
      </c>
      <c r="K6" s="22" t="s">
        <v>32</v>
      </c>
      <c r="L6" s="74" t="s">
        <v>33</v>
      </c>
      <c r="M6" s="74" t="s">
        <v>34</v>
      </c>
      <c r="N6" s="74" t="s">
        <v>35</v>
      </c>
      <c r="O6" s="74" t="s">
        <v>36</v>
      </c>
      <c r="P6" s="22" t="s">
        <v>37</v>
      </c>
      <c r="Q6" s="76" t="s">
        <v>38</v>
      </c>
      <c r="R6" s="25" t="s">
        <v>78</v>
      </c>
      <c r="S6" s="25" t="s">
        <v>79</v>
      </c>
      <c r="T6" s="25" t="s">
        <v>80</v>
      </c>
      <c r="U6" s="25" t="s">
        <v>39</v>
      </c>
      <c r="V6" s="77" t="s">
        <v>40</v>
      </c>
      <c r="W6" s="77" t="s">
        <v>107</v>
      </c>
      <c r="X6" s="78" t="s">
        <v>81</v>
      </c>
    </row>
    <row r="7" spans="3:24" ht="22.5" customHeight="1">
      <c r="C7" s="128" t="s">
        <v>41</v>
      </c>
      <c r="D7" s="26" t="s">
        <v>42</v>
      </c>
      <c r="E7" s="86">
        <v>5</v>
      </c>
      <c r="F7" s="122" t="s">
        <v>43</v>
      </c>
      <c r="G7" s="129">
        <f>G16</f>
        <v>20.252032520325205</v>
      </c>
      <c r="H7" s="131">
        <v>10</v>
      </c>
      <c r="I7" s="122">
        <v>2</v>
      </c>
      <c r="J7" s="122">
        <v>1</v>
      </c>
      <c r="K7" s="122" t="s">
        <v>82</v>
      </c>
      <c r="L7" s="122">
        <v>85</v>
      </c>
      <c r="M7" s="122" t="s">
        <v>44</v>
      </c>
      <c r="N7" s="122" t="s">
        <v>44</v>
      </c>
      <c r="O7" s="122" t="s">
        <v>45</v>
      </c>
      <c r="P7" s="120" t="s">
        <v>46</v>
      </c>
      <c r="Q7" s="122" t="s">
        <v>47</v>
      </c>
      <c r="R7" s="123" t="s">
        <v>83</v>
      </c>
      <c r="S7" s="121" t="s">
        <v>84</v>
      </c>
      <c r="T7" s="121" t="s">
        <v>85</v>
      </c>
      <c r="U7" s="124" t="s">
        <v>48</v>
      </c>
      <c r="V7" s="135" t="s">
        <v>49</v>
      </c>
      <c r="W7" s="136" t="s">
        <v>86</v>
      </c>
      <c r="X7" s="137"/>
    </row>
    <row r="8" spans="3:24" ht="36.75" customHeight="1">
      <c r="C8" s="128"/>
      <c r="D8" s="26" t="s">
        <v>50</v>
      </c>
      <c r="E8" s="86">
        <v>5</v>
      </c>
      <c r="F8" s="121"/>
      <c r="G8" s="130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5"/>
      <c r="V8" s="135"/>
      <c r="W8" s="136"/>
      <c r="X8" s="138"/>
    </row>
    <row r="9" spans="3:24" ht="45" customHeight="1">
      <c r="C9" s="128"/>
      <c r="D9" s="27" t="s">
        <v>51</v>
      </c>
      <c r="E9" s="87">
        <v>5</v>
      </c>
      <c r="F9" s="8" t="s">
        <v>52</v>
      </c>
      <c r="G9" s="28">
        <f>G16</f>
        <v>20.252032520325205</v>
      </c>
      <c r="H9" s="8">
        <v>6</v>
      </c>
      <c r="I9" s="8">
        <v>2</v>
      </c>
      <c r="J9" s="8">
        <v>2</v>
      </c>
      <c r="K9" s="8" t="s">
        <v>53</v>
      </c>
      <c r="L9" s="8">
        <v>120</v>
      </c>
      <c r="M9" s="8" t="s">
        <v>54</v>
      </c>
      <c r="N9" s="8" t="s">
        <v>44</v>
      </c>
      <c r="O9" s="8" t="s">
        <v>44</v>
      </c>
      <c r="P9" s="8" t="s">
        <v>55</v>
      </c>
      <c r="Q9" s="8" t="s">
        <v>56</v>
      </c>
      <c r="R9" s="18" t="s">
        <v>87</v>
      </c>
      <c r="S9" s="18" t="s">
        <v>88</v>
      </c>
      <c r="T9" s="18" t="s">
        <v>89</v>
      </c>
      <c r="U9" s="18" t="s">
        <v>57</v>
      </c>
      <c r="V9" s="29" t="s">
        <v>58</v>
      </c>
      <c r="W9" s="29" t="s">
        <v>90</v>
      </c>
      <c r="X9" s="20" t="s">
        <v>91</v>
      </c>
    </row>
    <row r="10" spans="3:24" ht="52.5" customHeight="1">
      <c r="C10" s="128"/>
      <c r="D10" s="80" t="s">
        <v>59</v>
      </c>
      <c r="E10" s="88">
        <v>5</v>
      </c>
      <c r="F10" s="81" t="s">
        <v>60</v>
      </c>
      <c r="G10" s="82">
        <f>G16</f>
        <v>20.252032520325205</v>
      </c>
      <c r="H10" s="81">
        <v>6</v>
      </c>
      <c r="I10" s="81">
        <v>2</v>
      </c>
      <c r="J10" s="81">
        <v>1</v>
      </c>
      <c r="K10" s="81" t="s">
        <v>53</v>
      </c>
      <c r="L10" s="81">
        <v>65</v>
      </c>
      <c r="M10" s="81" t="s">
        <v>54</v>
      </c>
      <c r="N10" s="81" t="s">
        <v>44</v>
      </c>
      <c r="O10" s="81" t="s">
        <v>44</v>
      </c>
      <c r="P10" s="81" t="s">
        <v>61</v>
      </c>
      <c r="Q10" s="81" t="s">
        <v>62</v>
      </c>
      <c r="R10" s="18" t="s">
        <v>92</v>
      </c>
      <c r="S10" s="18" t="s">
        <v>93</v>
      </c>
      <c r="T10" s="18" t="s">
        <v>94</v>
      </c>
      <c r="U10" s="21" t="s">
        <v>63</v>
      </c>
      <c r="V10" s="19" t="s">
        <v>64</v>
      </c>
      <c r="W10" s="29" t="s">
        <v>95</v>
      </c>
      <c r="X10" s="38"/>
    </row>
    <row r="11" spans="3:24" ht="48" customHeight="1">
      <c r="C11" s="128"/>
      <c r="D11" s="30" t="s">
        <v>65</v>
      </c>
      <c r="E11" s="89">
        <v>2</v>
      </c>
      <c r="F11" s="6" t="s">
        <v>66</v>
      </c>
      <c r="G11" s="31">
        <f>G16</f>
        <v>20.252032520325205</v>
      </c>
      <c r="H11" s="6">
        <v>3</v>
      </c>
      <c r="I11" s="6">
        <v>1</v>
      </c>
      <c r="J11" s="6">
        <v>1</v>
      </c>
      <c r="K11" s="6" t="s">
        <v>67</v>
      </c>
      <c r="L11" s="6">
        <v>30</v>
      </c>
      <c r="M11" s="6" t="s">
        <v>44</v>
      </c>
      <c r="N11" s="6" t="s">
        <v>44</v>
      </c>
      <c r="O11" s="6" t="s">
        <v>44</v>
      </c>
      <c r="P11" s="6" t="s">
        <v>68</v>
      </c>
      <c r="Q11" s="6" t="s">
        <v>69</v>
      </c>
      <c r="R11" s="132" t="s">
        <v>96</v>
      </c>
      <c r="S11" s="114" t="s">
        <v>97</v>
      </c>
      <c r="T11" s="113" t="s">
        <v>98</v>
      </c>
      <c r="U11" s="114" t="s">
        <v>70</v>
      </c>
      <c r="V11" s="117" t="s">
        <v>71</v>
      </c>
      <c r="W11" s="117" t="s">
        <v>99</v>
      </c>
      <c r="X11" s="20" t="s">
        <v>112</v>
      </c>
    </row>
    <row r="12" spans="3:24" ht="48" customHeight="1">
      <c r="C12" s="128"/>
      <c r="D12" s="32" t="s">
        <v>11</v>
      </c>
      <c r="E12" s="90">
        <v>3</v>
      </c>
      <c r="F12" s="7" t="s">
        <v>66</v>
      </c>
      <c r="G12" s="33">
        <f>G16</f>
        <v>20.252032520325205</v>
      </c>
      <c r="H12" s="7">
        <v>3</v>
      </c>
      <c r="I12" s="7">
        <v>1</v>
      </c>
      <c r="J12" s="7">
        <v>1</v>
      </c>
      <c r="K12" s="7" t="s">
        <v>67</v>
      </c>
      <c r="L12" s="7">
        <v>30</v>
      </c>
      <c r="M12" s="7" t="s">
        <v>44</v>
      </c>
      <c r="N12" s="7" t="s">
        <v>44</v>
      </c>
      <c r="O12" s="7" t="s">
        <v>44</v>
      </c>
      <c r="P12" s="7" t="s">
        <v>68</v>
      </c>
      <c r="Q12" s="7" t="s">
        <v>69</v>
      </c>
      <c r="R12" s="132"/>
      <c r="S12" s="115"/>
      <c r="T12" s="113"/>
      <c r="U12" s="115"/>
      <c r="V12" s="117"/>
      <c r="W12" s="117"/>
      <c r="X12" s="97"/>
    </row>
    <row r="13" spans="3:24" ht="14.25">
      <c r="C13" s="128"/>
      <c r="D13" s="34" t="s">
        <v>13</v>
      </c>
      <c r="E13" s="91">
        <v>2</v>
      </c>
      <c r="F13" s="118" t="s">
        <v>66</v>
      </c>
      <c r="G13" s="119">
        <f>G16</f>
        <v>20.252032520325205</v>
      </c>
      <c r="H13" s="118">
        <v>3</v>
      </c>
      <c r="I13" s="118">
        <v>1</v>
      </c>
      <c r="J13" s="118">
        <v>1</v>
      </c>
      <c r="K13" s="118" t="s">
        <v>67</v>
      </c>
      <c r="L13" s="118">
        <v>30</v>
      </c>
      <c r="M13" s="118" t="s">
        <v>44</v>
      </c>
      <c r="N13" s="118" t="s">
        <v>44</v>
      </c>
      <c r="O13" s="118" t="s">
        <v>44</v>
      </c>
      <c r="P13" s="118" t="s">
        <v>68</v>
      </c>
      <c r="Q13" s="118" t="s">
        <v>69</v>
      </c>
      <c r="R13" s="132"/>
      <c r="S13" s="115"/>
      <c r="T13" s="113"/>
      <c r="U13" s="115"/>
      <c r="V13" s="117"/>
      <c r="W13" s="117"/>
      <c r="X13" s="133"/>
    </row>
    <row r="14" spans="3:24" ht="34.5" customHeight="1">
      <c r="C14" s="128"/>
      <c r="D14" s="34" t="s">
        <v>12</v>
      </c>
      <c r="E14" s="91">
        <v>1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32"/>
      <c r="S14" s="116"/>
      <c r="T14" s="113"/>
      <c r="U14" s="116"/>
      <c r="V14" s="117"/>
      <c r="W14" s="117"/>
      <c r="X14" s="134"/>
    </row>
    <row r="15" spans="3:24" ht="42" customHeight="1">
      <c r="C15" s="128"/>
      <c r="D15" s="35" t="s">
        <v>72</v>
      </c>
      <c r="E15" s="92">
        <v>2</v>
      </c>
      <c r="F15" s="10" t="s">
        <v>73</v>
      </c>
      <c r="G15" s="36">
        <f>G16</f>
        <v>20.252032520325205</v>
      </c>
      <c r="H15" s="10">
        <v>2</v>
      </c>
      <c r="I15" s="10">
        <v>1</v>
      </c>
      <c r="J15" s="10">
        <v>2</v>
      </c>
      <c r="K15" s="10"/>
      <c r="L15" s="10"/>
      <c r="M15" s="10"/>
      <c r="N15" s="10"/>
      <c r="O15" s="10"/>
      <c r="P15" s="139" t="s">
        <v>74</v>
      </c>
      <c r="Q15" s="9"/>
      <c r="R15" s="83" t="s">
        <v>100</v>
      </c>
      <c r="S15" s="18" t="s">
        <v>114</v>
      </c>
      <c r="T15" s="18" t="s">
        <v>101</v>
      </c>
      <c r="U15" s="21" t="s">
        <v>75</v>
      </c>
      <c r="V15" s="29" t="s">
        <v>58</v>
      </c>
      <c r="W15" s="48"/>
      <c r="X15" s="38"/>
    </row>
    <row r="16" spans="3:24" ht="45.75" customHeight="1" thickBot="1">
      <c r="C16" s="16"/>
      <c r="D16" s="39"/>
      <c r="E16" s="40">
        <f>SUM(E7:E15)</f>
        <v>30</v>
      </c>
      <c r="F16" s="40"/>
      <c r="G16" s="41">
        <v>20.252032520325205</v>
      </c>
      <c r="H16" s="42">
        <f>SUM(H7:H15)</f>
        <v>33</v>
      </c>
      <c r="I16" s="40"/>
      <c r="J16" s="40"/>
      <c r="K16" s="40"/>
      <c r="L16" s="40"/>
      <c r="M16" s="40"/>
      <c r="N16" s="40"/>
      <c r="O16" s="40"/>
      <c r="P16" s="40"/>
      <c r="Q16" s="17"/>
      <c r="R16" s="84"/>
      <c r="S16" s="43"/>
      <c r="T16" s="84"/>
      <c r="U16" s="23" t="s">
        <v>76</v>
      </c>
      <c r="V16" s="79"/>
      <c r="W16" s="79"/>
      <c r="X16" s="98" t="s">
        <v>113</v>
      </c>
    </row>
    <row r="17" spans="3:20" s="50" customFormat="1" ht="14.25">
      <c r="C17" s="12"/>
      <c r="D17" s="12" t="s">
        <v>103</v>
      </c>
      <c r="E17" s="93">
        <v>27.5</v>
      </c>
      <c r="F17" s="44"/>
      <c r="G17" s="93">
        <f>G16*E17</f>
        <v>556.9308943089432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94"/>
      <c r="S17" s="94"/>
      <c r="T17" s="94"/>
    </row>
    <row r="18" spans="3:21" ht="14.25">
      <c r="C18" s="3"/>
      <c r="D18" s="12"/>
      <c r="E18" s="44"/>
      <c r="F18" s="4"/>
      <c r="G18" s="5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2"/>
      <c r="T18" s="2"/>
      <c r="U18" s="2"/>
    </row>
    <row r="19" spans="3:23" ht="14.25">
      <c r="C19" s="12"/>
      <c r="D19" s="12" t="s">
        <v>104</v>
      </c>
      <c r="E19" s="44"/>
      <c r="F19" s="44"/>
      <c r="G19" s="45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6"/>
      <c r="T19" s="46"/>
      <c r="U19" s="46"/>
      <c r="V19" s="11"/>
      <c r="W19" s="11"/>
    </row>
    <row r="20" spans="3:21" ht="14.25">
      <c r="C20" s="3"/>
      <c r="D20" s="12"/>
      <c r="E20" s="44"/>
      <c r="F20" s="4"/>
      <c r="G20" s="5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2"/>
      <c r="T20" s="2"/>
      <c r="U20" s="2"/>
    </row>
    <row r="21" spans="3:21" ht="14.25">
      <c r="C21" s="3"/>
      <c r="D21" s="13" t="s">
        <v>77</v>
      </c>
      <c r="E21" s="14">
        <f>(5*3)+2+2+1</f>
        <v>20</v>
      </c>
      <c r="F21" s="14"/>
      <c r="G21" s="15">
        <f>H21*E21*4</f>
        <v>1620.1626016260163</v>
      </c>
      <c r="H21" s="15">
        <f>G16</f>
        <v>20.252032520325205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2"/>
      <c r="T21" s="2"/>
      <c r="U21" s="2"/>
    </row>
    <row r="22" spans="3:21" ht="14.25">
      <c r="C22" s="3"/>
      <c r="D22" s="13"/>
      <c r="E22" s="14"/>
      <c r="F22" s="14"/>
      <c r="G22" s="47">
        <f>G21*27.5</f>
        <v>44554.47154471545</v>
      </c>
      <c r="H22" s="15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  <c r="T22" s="2"/>
      <c r="U22" s="2"/>
    </row>
    <row r="23" spans="3:21" ht="14.25">
      <c r="C23" s="3"/>
      <c r="D23" s="12" t="s">
        <v>102</v>
      </c>
      <c r="E23" s="44"/>
      <c r="F23" s="4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2"/>
      <c r="T23" s="2"/>
      <c r="U23" s="2"/>
    </row>
  </sheetData>
  <sheetProtection/>
  <mergeCells count="40">
    <mergeCell ref="X13:X14"/>
    <mergeCell ref="K7:K8"/>
    <mergeCell ref="L7:L8"/>
    <mergeCell ref="K13:K14"/>
    <mergeCell ref="L13:L14"/>
    <mergeCell ref="V7:V8"/>
    <mergeCell ref="W7:W8"/>
    <mergeCell ref="X7:X8"/>
    <mergeCell ref="O7:O8"/>
    <mergeCell ref="C4:R4"/>
    <mergeCell ref="C7:C15"/>
    <mergeCell ref="F7:F8"/>
    <mergeCell ref="G7:G8"/>
    <mergeCell ref="H7:H8"/>
    <mergeCell ref="R11:R14"/>
    <mergeCell ref="I7:I8"/>
    <mergeCell ref="J7:J8"/>
    <mergeCell ref="M7:M8"/>
    <mergeCell ref="N7:N8"/>
    <mergeCell ref="Q13:Q14"/>
    <mergeCell ref="Q7:Q8"/>
    <mergeCell ref="R7:R8"/>
    <mergeCell ref="S7:S8"/>
    <mergeCell ref="T7:T8"/>
    <mergeCell ref="U7:U8"/>
    <mergeCell ref="N13:N14"/>
    <mergeCell ref="M13:M14"/>
    <mergeCell ref="O13:O14"/>
    <mergeCell ref="P13:P14"/>
    <mergeCell ref="P7:P8"/>
    <mergeCell ref="F13:F14"/>
    <mergeCell ref="G13:G14"/>
    <mergeCell ref="H13:H14"/>
    <mergeCell ref="I13:I14"/>
    <mergeCell ref="J13:J14"/>
    <mergeCell ref="T11:T14"/>
    <mergeCell ref="U11:U14"/>
    <mergeCell ref="V11:V14"/>
    <mergeCell ref="W11:W14"/>
    <mergeCell ref="S11:S14"/>
  </mergeCells>
  <hyperlinks>
    <hyperlink ref="R7" r:id="rId1" display="arenabb@arenabb.org"/>
    <hyperlink ref="R9" r:id="rId2" display="rosellafaccioli@gmail.com"/>
    <hyperlink ref="P9" r:id="rId3" display="http://www.homelidays.it/casa-vacanze/p6672424"/>
    <hyperlink ref="P7" r:id="rId4" display="http://www.homelidays.it/casa-vacanze/p6581958"/>
    <hyperlink ref="R15" r:id="rId5" display="mailto:Caeleonor@tiscali.it"/>
    <hyperlink ref="P15" r:id="rId6" display="http://www.caeleonor.it/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hruba</dc:creator>
  <cp:keywords/>
  <dc:description/>
  <cp:lastModifiedBy>Misa</cp:lastModifiedBy>
  <dcterms:created xsi:type="dcterms:W3CDTF">2014-06-27T13:44:11Z</dcterms:created>
  <dcterms:modified xsi:type="dcterms:W3CDTF">2014-07-08T16:51:09Z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